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73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Estimativa'!$A$1:$O$30</definedName>
    <definedName name="Excel_BuiltIn_Print_Area" localSheetId="1">'DADOS e Estimativa'!$A$15:$N$31</definedName>
    <definedName name="Excel_BuiltIn_Print_Area" localSheetId="0">'DADOS e Estimativa'!$A$1:$O$5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Estimativa'!$A$1:$HT$4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<sst xmlns="http://schemas.openxmlformats.org/spreadsheetml/2006/main" count="46" uniqueCount="35">
  <si>
    <t>Média ( - )</t>
  </si>
  <si>
    <t>Média ( + )</t>
  </si>
  <si>
    <t>It.</t>
  </si>
  <si>
    <t>Descrição</t>
  </si>
  <si>
    <t>Qtde.</t>
  </si>
  <si>
    <t>Unid.</t>
  </si>
  <si>
    <t>Média</t>
  </si>
  <si>
    <t>Desvio</t>
  </si>
  <si>
    <t>D. Padrão</t>
  </si>
  <si>
    <t>Aritmética</t>
  </si>
  <si>
    <t>Padrão</t>
  </si>
  <si>
    <t>Mínimo</t>
  </si>
  <si>
    <t>Máximo</t>
  </si>
  <si>
    <t>Aceitável</t>
  </si>
  <si>
    <t>Valor</t>
  </si>
  <si>
    <t>Unitário Estimado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</si>
  <si>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</si>
  <si>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Mínimo Aceitável </t>
    </r>
    <r>
      <rPr>
        <sz val="10"/>
        <color indexed="8"/>
        <rFont val="Arial"/>
        <family val="2"/>
      </rPr>
      <t xml:space="preserve">ou acima do </t>
    </r>
    <r>
      <rPr>
        <i/>
        <sz val="10"/>
        <color indexed="8"/>
        <rFont val="Arial"/>
        <family val="2"/>
      </rPr>
      <t xml:space="preserve">Máximo Aceitável </t>
    </r>
    <r>
      <rPr>
        <sz val="10"/>
        <color indexed="8"/>
        <rFont val="Arial"/>
        <family val="2"/>
      </rPr>
      <t xml:space="preserve">após a análise do </t>
    </r>
    <r>
      <rPr>
        <i/>
        <sz val="10"/>
        <color indexed="8"/>
        <rFont val="Arial"/>
        <family val="2"/>
      </rPr>
      <t>Desvio Padrão</t>
    </r>
    <r>
      <rPr>
        <sz val="10"/>
        <color indexed="8"/>
        <rFont val="Arial"/>
        <family val="2"/>
      </rPr>
      <t>.</t>
    </r>
  </si>
  <si>
    <t>Elaboração e implantação de PPRA e LTCAT - Circunscrição 1 (Campinas)</t>
  </si>
  <si>
    <t>Elaboração e implantação de PPRA e LTCAT - Circunscrição 2 (Sorocaba)</t>
  </si>
  <si>
    <t>Elaboração e implantação de PPRA e LTCAT - Circunscrição 3 (São José dos Campos)</t>
  </si>
  <si>
    <t>Elaboração e implantação de PPRA e LTCAT - Circunscrição 4 (Ribeirão Preto)</t>
  </si>
  <si>
    <t>Elaboração e implantação de PPRA e LTCAT - Circunscrição 5 (Araçatuba)</t>
  </si>
  <si>
    <t>Elaboração e implantação de PPRA e LTCAT - Circunscrição 6 (Presidente Prudente)</t>
  </si>
  <si>
    <t>Elaboração e implantação de PPRA e LTCAT - Circunscrição 7 (São José do Rio Preto)</t>
  </si>
  <si>
    <t>Elaboração e implantação de PPRA e LTCAT - Circunscrição 8 (Bauru)</t>
  </si>
  <si>
    <t>unidade</t>
  </si>
  <si>
    <t>BHS</t>
  </si>
  <si>
    <t>Aclimed</t>
  </si>
  <si>
    <t>JR Rocha</t>
  </si>
  <si>
    <t>Green Future</t>
  </si>
  <si>
    <t>Olizar (M4)</t>
  </si>
  <si>
    <t>Fabio J. Nazário EPP</t>
  </si>
  <si>
    <t>Subtotal</t>
  </si>
  <si>
    <t>Epsso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</si>
</sst>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[$-416]dddd\,\ d&quot; de &quot;mmmm&quot; de &quot;yyyy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/>
      <top style="medium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indent="1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indent="1"/>
    </xf>
    <xf numFmtId="49" fontId="3" fillId="0" borderId="27" xfId="0" applyNumberFormat="1" applyFont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0" fontId="0" fillId="0" borderId="28" xfId="0" applyBorder="1" applyAlignment="1">
      <alignment/>
    </xf>
    <xf numFmtId="165" fontId="2" fillId="0" borderId="28" xfId="60" applyNumberFormat="1" applyFont="1" applyFill="1" applyBorder="1" applyAlignment="1" applyProtection="1">
      <alignment/>
      <protection/>
    </xf>
    <xf numFmtId="0" fontId="4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4" fontId="2" fillId="33" borderId="30" xfId="0" applyNumberFormat="1" applyFont="1" applyFill="1" applyBorder="1" applyAlignment="1">
      <alignment vertical="center"/>
    </xf>
    <xf numFmtId="2" fontId="2" fillId="33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" fontId="3" fillId="0" borderId="32" xfId="60" applyNumberFormat="1" applyFont="1" applyFill="1" applyBorder="1" applyAlignment="1" applyProtection="1">
      <alignment horizontal="center" vertical="center" wrapText="1"/>
      <protection/>
    </xf>
    <xf numFmtId="1" fontId="3" fillId="0" borderId="33" xfId="60" applyNumberFormat="1" applyFont="1" applyFill="1" applyBorder="1" applyAlignment="1" applyProtection="1">
      <alignment horizontal="center" vertical="center" wrapText="1"/>
      <protection/>
    </xf>
    <xf numFmtId="4" fontId="3" fillId="0" borderId="31" xfId="0" applyNumberFormat="1" applyFont="1" applyFill="1" applyBorder="1" applyAlignment="1">
      <alignment horizontal="center" vertical="center" wrapText="1"/>
    </xf>
    <xf numFmtId="1" fontId="3" fillId="34" borderId="17" xfId="60" applyNumberFormat="1" applyFont="1" applyFill="1" applyBorder="1" applyAlignment="1" applyProtection="1">
      <alignment horizontal="center" vertical="center" wrapText="1"/>
      <protection/>
    </xf>
    <xf numFmtId="1" fontId="3" fillId="34" borderId="18" xfId="60" applyNumberFormat="1" applyFont="1" applyFill="1" applyBorder="1" applyAlignment="1" applyProtection="1">
      <alignment horizontal="center" vertical="center" wrapText="1"/>
      <protection/>
    </xf>
    <xf numFmtId="4" fontId="3" fillId="34" borderId="16" xfId="0" applyNumberFormat="1" applyFont="1" applyFill="1" applyBorder="1" applyAlignment="1">
      <alignment horizontal="center" vertical="center" wrapText="1"/>
    </xf>
    <xf numFmtId="1" fontId="3" fillId="0" borderId="17" xfId="60" applyNumberFormat="1" applyFont="1" applyFill="1" applyBorder="1" applyAlignment="1" applyProtection="1">
      <alignment horizontal="center" vertical="center" wrapText="1"/>
      <protection/>
    </xf>
    <xf numFmtId="1" fontId="3" fillId="0" borderId="18" xfId="6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0" borderId="31" xfId="0" applyFont="1" applyBorder="1" applyAlignment="1">
      <alignment horizontal="justify" vertical="center" wrapText="1"/>
    </xf>
    <xf numFmtId="0" fontId="3" fillId="34" borderId="16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2" fillId="33" borderId="36" xfId="0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34" borderId="34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0" fontId="3" fillId="0" borderId="38" xfId="60" applyNumberFormat="1" applyFont="1" applyFill="1" applyBorder="1" applyAlignment="1" applyProtection="1">
      <alignment horizontal="center" vertical="center"/>
      <protection/>
    </xf>
    <xf numFmtId="0" fontId="3" fillId="34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 horizontal="center" vertical="center"/>
      <protection/>
    </xf>
    <xf numFmtId="0" fontId="3" fillId="36" borderId="0" xfId="60" applyNumberFormat="1" applyFont="1" applyFill="1" applyBorder="1" applyAlignment="1" applyProtection="1">
      <alignment horizontal="center" vertical="center"/>
      <protection/>
    </xf>
    <xf numFmtId="0" fontId="3" fillId="0" borderId="39" xfId="60" applyNumberFormat="1" applyFont="1" applyFill="1" applyBorder="1" applyAlignment="1" applyProtection="1">
      <alignment horizontal="center" vertical="center"/>
      <protection/>
    </xf>
    <xf numFmtId="0" fontId="3" fillId="34" borderId="40" xfId="60" applyNumberFormat="1" applyFont="1" applyFill="1" applyBorder="1" applyAlignment="1" applyProtection="1">
      <alignment horizontal="center" vertical="center"/>
      <protection/>
    </xf>
    <xf numFmtId="0" fontId="3" fillId="0" borderId="40" xfId="6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36" borderId="0" xfId="0" applyFont="1" applyFill="1" applyBorder="1" applyAlignment="1">
      <alignment horizontal="justify" vertical="center" wrapText="1"/>
    </xf>
    <xf numFmtId="0" fontId="2" fillId="33" borderId="37" xfId="0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 vertical="center"/>
    </xf>
    <xf numFmtId="164" fontId="8" fillId="0" borderId="42" xfId="60" applyFont="1" applyFill="1" applyBorder="1" applyAlignment="1" applyProtection="1">
      <alignment horizontal="right" vertical="center"/>
      <protection/>
    </xf>
    <xf numFmtId="164" fontId="3" fillId="0" borderId="42" xfId="60" applyFont="1" applyFill="1" applyBorder="1" applyAlignment="1" applyProtection="1">
      <alignment horizontal="right" vertical="center"/>
      <protection/>
    </xf>
    <xf numFmtId="4" fontId="3" fillId="34" borderId="20" xfId="0" applyNumberFormat="1" applyFont="1" applyFill="1" applyBorder="1" applyAlignment="1">
      <alignment horizontal="center" vertical="center"/>
    </xf>
    <xf numFmtId="164" fontId="8" fillId="34" borderId="19" xfId="60" applyFont="1" applyFill="1" applyBorder="1" applyAlignment="1" applyProtection="1">
      <alignment horizontal="right" vertical="center"/>
      <protection/>
    </xf>
    <xf numFmtId="164" fontId="3" fillId="34" borderId="19" xfId="60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>
      <alignment horizontal="center" vertical="center"/>
    </xf>
    <xf numFmtId="164" fontId="8" fillId="0" borderId="19" xfId="60" applyFont="1" applyFill="1" applyBorder="1" applyAlignment="1" applyProtection="1">
      <alignment horizontal="right" vertical="center"/>
      <protection/>
    </xf>
    <xf numFmtId="164" fontId="3" fillId="0" borderId="19" xfId="60" applyFont="1" applyFill="1" applyBorder="1" applyAlignment="1" applyProtection="1">
      <alignment horizontal="right" vertical="center"/>
      <protection/>
    </xf>
    <xf numFmtId="1" fontId="3" fillId="37" borderId="0" xfId="0" applyNumberFormat="1" applyFont="1" applyFill="1" applyBorder="1" applyAlignment="1">
      <alignment horizontal="center" vertical="center"/>
    </xf>
    <xf numFmtId="4" fontId="3" fillId="36" borderId="0" xfId="0" applyNumberFormat="1" applyFont="1" applyFill="1" applyBorder="1" applyAlignment="1">
      <alignment horizontal="center" vertical="center"/>
    </xf>
    <xf numFmtId="164" fontId="8" fillId="36" borderId="0" xfId="60" applyFont="1" applyFill="1" applyBorder="1" applyAlignment="1" applyProtection="1">
      <alignment horizontal="right" vertical="center"/>
      <protection/>
    </xf>
    <xf numFmtId="164" fontId="3" fillId="36" borderId="0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1" fontId="3" fillId="0" borderId="46" xfId="0" applyNumberFormat="1" applyFont="1" applyBorder="1" applyAlignment="1">
      <alignment horizontal="center" vertical="center"/>
    </xf>
    <xf numFmtId="1" fontId="3" fillId="34" borderId="47" xfId="0" applyNumberFormat="1" applyFont="1" applyFill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34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justify" vertical="center" wrapText="1"/>
    </xf>
    <xf numFmtId="0" fontId="3" fillId="34" borderId="50" xfId="60" applyNumberFormat="1" applyFont="1" applyFill="1" applyBorder="1" applyAlignment="1" applyProtection="1">
      <alignment horizontal="center" vertical="center"/>
      <protection/>
    </xf>
    <xf numFmtId="0" fontId="3" fillId="34" borderId="49" xfId="60" applyNumberFormat="1" applyFont="1" applyFill="1" applyBorder="1" applyAlignment="1" applyProtection="1">
      <alignment horizontal="center" vertical="center"/>
      <protection/>
    </xf>
    <xf numFmtId="4" fontId="3" fillId="34" borderId="51" xfId="0" applyNumberFormat="1" applyFont="1" applyFill="1" applyBorder="1" applyAlignment="1">
      <alignment horizontal="center" vertical="center"/>
    </xf>
    <xf numFmtId="4" fontId="3" fillId="34" borderId="52" xfId="0" applyNumberFormat="1" applyFont="1" applyFill="1" applyBorder="1" applyAlignment="1">
      <alignment horizontal="center" vertical="center"/>
    </xf>
    <xf numFmtId="4" fontId="3" fillId="34" borderId="53" xfId="0" applyNumberFormat="1" applyFont="1" applyFill="1" applyBorder="1" applyAlignment="1">
      <alignment horizontal="center" vertical="center"/>
    </xf>
    <xf numFmtId="164" fontId="8" fillId="34" borderId="54" xfId="60" applyFont="1" applyFill="1" applyBorder="1" applyAlignment="1" applyProtection="1">
      <alignment horizontal="right" vertical="center"/>
      <protection/>
    </xf>
    <xf numFmtId="164" fontId="3" fillId="34" borderId="54" xfId="60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4" fontId="3" fillId="34" borderId="5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166" fontId="5" fillId="33" borderId="5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4" fontId="8" fillId="38" borderId="15" xfId="60" applyNumberFormat="1" applyFont="1" applyFill="1" applyBorder="1" applyAlignment="1" applyProtection="1">
      <alignment horizontal="center" vertical="center" wrapText="1"/>
      <protection/>
    </xf>
    <xf numFmtId="4" fontId="8" fillId="38" borderId="60" xfId="60" applyNumberFormat="1" applyFont="1" applyFill="1" applyBorder="1" applyAlignment="1" applyProtection="1">
      <alignment horizontal="center" vertical="center" wrapText="1"/>
      <protection/>
    </xf>
    <xf numFmtId="4" fontId="3" fillId="34" borderId="19" xfId="60" applyNumberFormat="1" applyFont="1" applyFill="1" applyBorder="1" applyAlignment="1" applyProtection="1">
      <alignment horizontal="center" vertical="center" wrapText="1"/>
      <protection/>
    </xf>
    <xf numFmtId="4" fontId="8" fillId="0" borderId="15" xfId="60" applyNumberFormat="1" applyFont="1" applyFill="1" applyBorder="1" applyAlignment="1" applyProtection="1">
      <alignment horizontal="center" vertical="center" wrapText="1"/>
      <protection/>
    </xf>
    <xf numFmtId="4" fontId="8" fillId="0" borderId="60" xfId="60" applyNumberFormat="1" applyFont="1" applyFill="1" applyBorder="1" applyAlignment="1" applyProtection="1">
      <alignment horizontal="center" vertical="center" wrapText="1"/>
      <protection/>
    </xf>
    <xf numFmtId="4" fontId="3" fillId="0" borderId="19" xfId="6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>
      <alignment horizontal="center" vertical="center"/>
    </xf>
    <xf numFmtId="4" fontId="3" fillId="0" borderId="61" xfId="60" applyNumberFormat="1" applyFont="1" applyFill="1" applyBorder="1" applyAlignment="1" applyProtection="1">
      <alignment horizontal="center" vertical="center" wrapText="1"/>
      <protection/>
    </xf>
    <xf numFmtId="4" fontId="3" fillId="0" borderId="42" xfId="60" applyNumberFormat="1" applyFont="1" applyFill="1" applyBorder="1" applyAlignment="1" applyProtection="1">
      <alignment horizontal="center" vertical="center" wrapText="1"/>
      <protection/>
    </xf>
    <xf numFmtId="4" fontId="8" fillId="35" borderId="19" xfId="6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34" borderId="40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34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4.57421875" style="0" customWidth="1"/>
    <col min="2" max="2" width="53.57421875" style="0" customWidth="1"/>
    <col min="3" max="3" width="6.57421875" style="1" customWidth="1"/>
    <col min="4" max="4" width="9.00390625" style="1" customWidth="1"/>
    <col min="5" max="5" width="10.8515625" style="0" customWidth="1"/>
    <col min="6" max="6" width="10.421875" style="0" customWidth="1"/>
    <col min="7" max="8" width="12.421875" style="0" customWidth="1"/>
    <col min="9" max="12" width="11.140625" style="0" customWidth="1"/>
    <col min="13" max="14" width="10.00390625" style="0" bestFit="1" customWidth="1"/>
    <col min="15" max="15" width="11.00390625" style="0" bestFit="1" customWidth="1"/>
    <col min="16" max="16" width="12.7109375" style="0" customWidth="1"/>
    <col min="17" max="17" width="14.421875" style="0" customWidth="1"/>
    <col min="19" max="19" width="13.8515625" style="0" customWidth="1"/>
  </cols>
  <sheetData>
    <row r="1" spans="1:16" ht="12.75">
      <c r="A1" s="85"/>
      <c r="B1" s="3"/>
      <c r="C1" s="4"/>
      <c r="D1" s="5"/>
      <c r="E1" s="3"/>
      <c r="F1" s="3"/>
      <c r="G1" s="5"/>
      <c r="H1" s="5"/>
      <c r="I1" s="70"/>
      <c r="J1" s="4"/>
      <c r="K1" s="105"/>
      <c r="L1" s="6"/>
      <c r="M1" s="6"/>
      <c r="N1" s="6" t="s">
        <v>0</v>
      </c>
      <c r="O1" s="6" t="s">
        <v>1</v>
      </c>
      <c r="P1" s="7"/>
    </row>
    <row r="2" spans="1:16" ht="38.25">
      <c r="A2" s="86" t="s">
        <v>2</v>
      </c>
      <c r="B2" s="9" t="s">
        <v>3</v>
      </c>
      <c r="C2" s="10" t="s">
        <v>4</v>
      </c>
      <c r="D2" s="11"/>
      <c r="E2" s="12" t="s">
        <v>27</v>
      </c>
      <c r="F2" s="12" t="s">
        <v>29</v>
      </c>
      <c r="G2" s="12" t="s">
        <v>30</v>
      </c>
      <c r="H2" s="12" t="s">
        <v>28</v>
      </c>
      <c r="I2" s="12" t="s">
        <v>31</v>
      </c>
      <c r="J2" s="12" t="s">
        <v>32</v>
      </c>
      <c r="K2" s="106" t="s">
        <v>34</v>
      </c>
      <c r="L2" s="13" t="s">
        <v>6</v>
      </c>
      <c r="M2" s="13" t="s">
        <v>7</v>
      </c>
      <c r="N2" s="13" t="s">
        <v>8</v>
      </c>
      <c r="O2" s="13" t="s">
        <v>8</v>
      </c>
      <c r="P2" s="7"/>
    </row>
    <row r="3" spans="1:16" ht="12.75">
      <c r="A3" s="86"/>
      <c r="B3" s="9"/>
      <c r="C3" s="10"/>
      <c r="D3" s="11" t="s">
        <v>5</v>
      </c>
      <c r="E3" s="9"/>
      <c r="F3" s="14"/>
      <c r="G3" s="100"/>
      <c r="H3" s="100"/>
      <c r="I3" s="50"/>
      <c r="J3" s="9"/>
      <c r="K3" s="107"/>
      <c r="L3" s="13" t="s">
        <v>9</v>
      </c>
      <c r="M3" s="13" t="s">
        <v>10</v>
      </c>
      <c r="N3" s="13" t="s">
        <v>11</v>
      </c>
      <c r="O3" s="13" t="s">
        <v>12</v>
      </c>
      <c r="P3" s="7"/>
    </row>
    <row r="4" spans="1:17" ht="13.5" thickBot="1">
      <c r="A4" s="87"/>
      <c r="B4" s="16"/>
      <c r="C4" s="10"/>
      <c r="D4" s="18"/>
      <c r="E4" s="16"/>
      <c r="F4" s="55"/>
      <c r="G4" s="18"/>
      <c r="H4" s="18"/>
      <c r="I4" s="51"/>
      <c r="J4" s="16"/>
      <c r="K4" s="108"/>
      <c r="L4" s="19"/>
      <c r="M4" s="19"/>
      <c r="N4" s="19" t="s">
        <v>13</v>
      </c>
      <c r="O4" s="19" t="s">
        <v>13</v>
      </c>
      <c r="P4" s="7"/>
      <c r="Q4" s="20"/>
    </row>
    <row r="5" spans="1:18" ht="27" customHeight="1">
      <c r="A5" s="88">
        <v>1</v>
      </c>
      <c r="B5" s="66" t="s">
        <v>18</v>
      </c>
      <c r="C5" s="63">
        <v>1</v>
      </c>
      <c r="D5" s="59" t="s">
        <v>26</v>
      </c>
      <c r="E5" s="37">
        <v>45000</v>
      </c>
      <c r="F5" s="71">
        <v>34000</v>
      </c>
      <c r="G5" s="101">
        <v>226500</v>
      </c>
      <c r="H5" s="101">
        <v>210000</v>
      </c>
      <c r="I5" s="56">
        <v>29060</v>
      </c>
      <c r="J5" s="123">
        <v>110000</v>
      </c>
      <c r="K5" s="71">
        <v>100418.8</v>
      </c>
      <c r="L5" s="72">
        <f aca="true" t="shared" si="0" ref="L5:L12">IF(SUM(E5:K5)&gt;0,ROUND(AVERAGE(E5:K5),2),"")</f>
        <v>107854.11</v>
      </c>
      <c r="M5" s="72">
        <f aca="true" t="shared" si="1" ref="M5:M12">IF(COUNTA(E5:K5)=1,L5,(IF(SUM(E5:K5)&gt;0,ROUND(STDEV(E5:K5),2),"")))</f>
        <v>81837.34</v>
      </c>
      <c r="N5" s="73">
        <f aca="true" t="shared" si="2" ref="N5:N12">IF(SUM(L5:M5)&gt;0,L5-M5,"")</f>
        <v>26016.770000000004</v>
      </c>
      <c r="O5" s="73">
        <f aca="true" t="shared" si="3" ref="O5:O12">IF(SUM(L5:M5)&gt;0,SUM(L5:M5),"")</f>
        <v>189691.45</v>
      </c>
      <c r="P5" s="21"/>
      <c r="Q5" s="22"/>
      <c r="R5" s="21"/>
    </row>
    <row r="6" spans="1:18" ht="27" customHeight="1">
      <c r="A6" s="89">
        <v>2</v>
      </c>
      <c r="B6" s="67" t="s">
        <v>19</v>
      </c>
      <c r="C6" s="64">
        <v>1</v>
      </c>
      <c r="D6" s="60" t="s">
        <v>26</v>
      </c>
      <c r="E6" s="38">
        <v>16800</v>
      </c>
      <c r="F6" s="74">
        <v>12000</v>
      </c>
      <c r="G6" s="102">
        <v>63500</v>
      </c>
      <c r="H6" s="102">
        <v>60000</v>
      </c>
      <c r="I6" s="57">
        <v>8420</v>
      </c>
      <c r="J6" s="124">
        <v>60000</v>
      </c>
      <c r="K6" s="74">
        <v>18160</v>
      </c>
      <c r="L6" s="75">
        <f t="shared" si="0"/>
        <v>34125.71</v>
      </c>
      <c r="M6" s="75">
        <f t="shared" si="1"/>
        <v>25518.69</v>
      </c>
      <c r="N6" s="76">
        <f t="shared" si="2"/>
        <v>8607.02</v>
      </c>
      <c r="O6" s="76">
        <f t="shared" si="3"/>
        <v>59644.399999999994</v>
      </c>
      <c r="P6" s="21"/>
      <c r="Q6" s="22"/>
      <c r="R6" s="21"/>
    </row>
    <row r="7" spans="1:18" ht="26.25" customHeight="1">
      <c r="A7" s="90">
        <v>3</v>
      </c>
      <c r="B7" s="68" t="s">
        <v>20</v>
      </c>
      <c r="C7" s="65">
        <v>1</v>
      </c>
      <c r="D7" s="61" t="s">
        <v>26</v>
      </c>
      <c r="E7" s="39">
        <v>19700</v>
      </c>
      <c r="F7" s="77">
        <v>14000</v>
      </c>
      <c r="G7" s="101">
        <v>67000</v>
      </c>
      <c r="H7" s="101">
        <v>78000</v>
      </c>
      <c r="I7" s="58">
        <v>11040</v>
      </c>
      <c r="J7" s="125">
        <v>60000</v>
      </c>
      <c r="K7" s="77">
        <v>23096</v>
      </c>
      <c r="L7" s="78">
        <f t="shared" si="0"/>
        <v>38976.57</v>
      </c>
      <c r="M7" s="78">
        <f t="shared" si="1"/>
        <v>28219.92</v>
      </c>
      <c r="N7" s="79">
        <f t="shared" si="2"/>
        <v>10756.650000000001</v>
      </c>
      <c r="O7" s="79">
        <f t="shared" si="3"/>
        <v>67196.48999999999</v>
      </c>
      <c r="P7" s="21"/>
      <c r="Q7" s="22"/>
      <c r="R7" s="21"/>
    </row>
    <row r="8" spans="1:18" ht="27" customHeight="1">
      <c r="A8" s="89">
        <v>4</v>
      </c>
      <c r="B8" s="67" t="s">
        <v>21</v>
      </c>
      <c r="C8" s="64">
        <v>1</v>
      </c>
      <c r="D8" s="60" t="s">
        <v>26</v>
      </c>
      <c r="E8" s="38">
        <v>30590</v>
      </c>
      <c r="F8" s="74">
        <v>20000</v>
      </c>
      <c r="G8" s="102">
        <v>86200</v>
      </c>
      <c r="H8" s="102">
        <v>120000</v>
      </c>
      <c r="I8" s="57">
        <v>17460</v>
      </c>
      <c r="J8" s="124">
        <v>60000</v>
      </c>
      <c r="K8" s="74">
        <v>39436</v>
      </c>
      <c r="L8" s="75">
        <f t="shared" si="0"/>
        <v>53383.71</v>
      </c>
      <c r="M8" s="75">
        <f t="shared" si="1"/>
        <v>38029.57</v>
      </c>
      <c r="N8" s="76">
        <f t="shared" si="2"/>
        <v>15354.14</v>
      </c>
      <c r="O8" s="76">
        <f t="shared" si="3"/>
        <v>91413.28</v>
      </c>
      <c r="P8" s="21"/>
      <c r="Q8" s="22"/>
      <c r="R8" s="21"/>
    </row>
    <row r="9" spans="1:18" ht="28.5" customHeight="1">
      <c r="A9" s="90">
        <v>5</v>
      </c>
      <c r="B9" s="68" t="s">
        <v>22</v>
      </c>
      <c r="C9" s="65">
        <v>1</v>
      </c>
      <c r="D9" s="61" t="s">
        <v>26</v>
      </c>
      <c r="E9" s="39">
        <v>11890</v>
      </c>
      <c r="F9" s="77">
        <v>8000</v>
      </c>
      <c r="G9" s="101">
        <v>38800</v>
      </c>
      <c r="H9" s="101">
        <v>30000</v>
      </c>
      <c r="I9" s="58">
        <v>4680</v>
      </c>
      <c r="J9" s="125">
        <v>60000</v>
      </c>
      <c r="K9" s="77">
        <v>14456</v>
      </c>
      <c r="L9" s="78">
        <f t="shared" si="0"/>
        <v>23975.14</v>
      </c>
      <c r="M9" s="78">
        <f t="shared" si="1"/>
        <v>20075.02</v>
      </c>
      <c r="N9" s="79">
        <f t="shared" si="2"/>
        <v>3900.119999999999</v>
      </c>
      <c r="O9" s="79">
        <f t="shared" si="3"/>
        <v>44050.16</v>
      </c>
      <c r="P9" s="21"/>
      <c r="Q9" s="22"/>
      <c r="R9" s="21"/>
    </row>
    <row r="10" spans="1:18" ht="27.75" customHeight="1">
      <c r="A10" s="89">
        <v>6</v>
      </c>
      <c r="B10" s="67" t="s">
        <v>23</v>
      </c>
      <c r="C10" s="64">
        <v>1</v>
      </c>
      <c r="D10" s="60" t="s">
        <v>26</v>
      </c>
      <c r="E10" s="38">
        <v>13890</v>
      </c>
      <c r="F10" s="74">
        <v>10000</v>
      </c>
      <c r="G10" s="102">
        <v>52400</v>
      </c>
      <c r="H10" s="102">
        <v>48000</v>
      </c>
      <c r="I10" s="57">
        <v>6800</v>
      </c>
      <c r="J10" s="124">
        <v>60000</v>
      </c>
      <c r="K10" s="74">
        <v>23674</v>
      </c>
      <c r="L10" s="75">
        <f t="shared" si="0"/>
        <v>30680.57</v>
      </c>
      <c r="M10" s="75">
        <f t="shared" si="1"/>
        <v>22212.26</v>
      </c>
      <c r="N10" s="76">
        <f t="shared" si="2"/>
        <v>8468.310000000001</v>
      </c>
      <c r="O10" s="76">
        <f t="shared" si="3"/>
        <v>52892.83</v>
      </c>
      <c r="P10" s="21"/>
      <c r="Q10" s="22"/>
      <c r="R10" s="21"/>
    </row>
    <row r="11" spans="1:18" ht="24.75" customHeight="1">
      <c r="A11" s="90">
        <v>7</v>
      </c>
      <c r="B11" s="68" t="s">
        <v>24</v>
      </c>
      <c r="C11" s="65">
        <v>1</v>
      </c>
      <c r="D11" s="61" t="s">
        <v>26</v>
      </c>
      <c r="E11" s="39">
        <v>18190</v>
      </c>
      <c r="F11" s="77">
        <v>12000</v>
      </c>
      <c r="G11" s="101">
        <v>57600</v>
      </c>
      <c r="H11" s="101">
        <v>54000</v>
      </c>
      <c r="I11" s="58">
        <v>7920</v>
      </c>
      <c r="J11" s="125">
        <v>60000</v>
      </c>
      <c r="K11" s="77">
        <v>23492</v>
      </c>
      <c r="L11" s="78">
        <f t="shared" si="0"/>
        <v>33314.57</v>
      </c>
      <c r="M11" s="78">
        <f t="shared" si="1"/>
        <v>22928.19</v>
      </c>
      <c r="N11" s="79">
        <f t="shared" si="2"/>
        <v>10386.380000000001</v>
      </c>
      <c r="O11" s="79">
        <f t="shared" si="3"/>
        <v>56242.759999999995</v>
      </c>
      <c r="P11" s="21"/>
      <c r="Q11" s="22"/>
      <c r="R11" s="21"/>
    </row>
    <row r="12" spans="1:18" ht="27" customHeight="1" thickBot="1">
      <c r="A12" s="91">
        <v>8</v>
      </c>
      <c r="B12" s="92" t="s">
        <v>25</v>
      </c>
      <c r="C12" s="93">
        <v>1</v>
      </c>
      <c r="D12" s="94" t="s">
        <v>26</v>
      </c>
      <c r="E12" s="95">
        <v>22500</v>
      </c>
      <c r="F12" s="97">
        <v>12000</v>
      </c>
      <c r="G12" s="103">
        <v>69400</v>
      </c>
      <c r="H12" s="103">
        <v>78000</v>
      </c>
      <c r="I12" s="96">
        <v>10540</v>
      </c>
      <c r="J12" s="126">
        <v>60000</v>
      </c>
      <c r="K12" s="97">
        <v>22740</v>
      </c>
      <c r="L12" s="98">
        <f t="shared" si="0"/>
        <v>39311.43</v>
      </c>
      <c r="M12" s="98">
        <f t="shared" si="1"/>
        <v>28754.97</v>
      </c>
      <c r="N12" s="99">
        <f t="shared" si="2"/>
        <v>10556.46</v>
      </c>
      <c r="O12" s="99">
        <f t="shared" si="3"/>
        <v>68066.4</v>
      </c>
      <c r="P12" s="21"/>
      <c r="Q12" s="22"/>
      <c r="R12" s="21"/>
    </row>
    <row r="13" spans="1:18" ht="17.25" customHeight="1" thickTop="1">
      <c r="A13" s="80"/>
      <c r="B13" s="69"/>
      <c r="C13" s="62"/>
      <c r="D13" s="62"/>
      <c r="E13" s="81"/>
      <c r="F13" s="81"/>
      <c r="G13" s="81"/>
      <c r="H13" s="81"/>
      <c r="I13" s="81"/>
      <c r="J13" s="81"/>
      <c r="K13" s="81"/>
      <c r="L13" s="82"/>
      <c r="M13" s="82"/>
      <c r="N13" s="83"/>
      <c r="O13" s="83"/>
      <c r="P13" s="21"/>
      <c r="Q13" s="22"/>
      <c r="R13" s="21"/>
    </row>
    <row r="14" spans="1:15" ht="16.5" customHeight="1" thickBot="1">
      <c r="A14" s="84"/>
      <c r="B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2.75">
      <c r="A15" s="2"/>
      <c r="B15" s="3"/>
      <c r="C15" s="4"/>
      <c r="D15" s="5"/>
      <c r="E15" s="3">
        <f>IF('DADOS e Estimativa'!E1="","",'DADOS e Estimativa'!E1)</f>
      </c>
      <c r="F15" s="3">
        <f>IF('DADOS e Estimativa'!F1="","",'DADOS e Estimativa'!F1)</f>
      </c>
      <c r="G15" s="3"/>
      <c r="H15" s="3"/>
      <c r="I15" s="3"/>
      <c r="J15" s="3"/>
      <c r="K15" s="3"/>
      <c r="L15" s="121"/>
      <c r="M15" s="121"/>
      <c r="N15" s="121"/>
      <c r="O15" s="121"/>
    </row>
    <row r="16" spans="1:15" ht="42.75" customHeight="1">
      <c r="A16" s="8" t="s">
        <v>2</v>
      </c>
      <c r="B16" s="9" t="s">
        <v>3</v>
      </c>
      <c r="C16" s="23" t="str">
        <f>C2</f>
        <v>Qtde.</v>
      </c>
      <c r="D16" s="24"/>
      <c r="E16" s="12" t="str">
        <f>IF('DADOS e Estimativa'!E2="","",'DADOS e Estimativa'!E2)</f>
        <v>BHS</v>
      </c>
      <c r="F16" s="12" t="str">
        <f>IF('DADOS e Estimativa'!F2="","",'DADOS e Estimativa'!F2)</f>
        <v>JR Rocha</v>
      </c>
      <c r="G16" s="12" t="str">
        <f>IF('DADOS e Estimativa'!G2="","",'DADOS e Estimativa'!G2)</f>
        <v>Green Future</v>
      </c>
      <c r="H16" s="12" t="str">
        <f>IF('DADOS e Estimativa'!H2="","",'DADOS e Estimativa'!H2)</f>
        <v>Aclimed</v>
      </c>
      <c r="I16" s="12" t="str">
        <f>IF('DADOS e Estimativa'!I2="","",'DADOS e Estimativa'!I2)</f>
        <v>Olizar (M4)</v>
      </c>
      <c r="J16" s="12" t="str">
        <f>IF('DADOS e Estimativa'!J2="","",'DADOS e Estimativa'!J2)</f>
        <v>Fabio J. Nazário EPP</v>
      </c>
      <c r="K16" s="12" t="str">
        <f>IF('DADOS e Estimativa'!K2="","",'DADOS e Estimativa'!K2)</f>
        <v>Epsso</v>
      </c>
      <c r="L16" s="122" t="s">
        <v>14</v>
      </c>
      <c r="M16" s="122"/>
      <c r="N16" s="122"/>
      <c r="O16" s="122"/>
    </row>
    <row r="17" spans="1:15" ht="12.75">
      <c r="A17" s="8"/>
      <c r="B17" s="9"/>
      <c r="C17" s="10"/>
      <c r="D17" s="104" t="str">
        <f>D3</f>
        <v>Unid.</v>
      </c>
      <c r="E17" s="9">
        <f>IF('DADOS e Estimativa'!E3="","",'DADOS e Estimativa'!E3)</f>
      </c>
      <c r="F17" s="9">
        <f>IF('DADOS e Estimativa'!F3="","",'DADOS e Estimativa'!F3)</f>
      </c>
      <c r="G17" s="9"/>
      <c r="H17" s="9"/>
      <c r="I17" s="9"/>
      <c r="J17" s="9"/>
      <c r="K17" s="9"/>
      <c r="L17" s="122" t="s">
        <v>15</v>
      </c>
      <c r="M17" s="122"/>
      <c r="N17" s="122" t="s">
        <v>33</v>
      </c>
      <c r="O17" s="122"/>
    </row>
    <row r="18" spans="1:15" ht="13.5" thickBot="1">
      <c r="A18" s="15"/>
      <c r="B18" s="16"/>
      <c r="C18" s="17"/>
      <c r="D18" s="18"/>
      <c r="E18" s="16">
        <f>IF('DADOS e Estimativa'!E4="","",'DADOS e Estimativa'!E4)</f>
      </c>
      <c r="F18" s="16">
        <f>IF('DADOS e Estimativa'!F4="","",'DADOS e Estimativa'!F4)</f>
      </c>
      <c r="G18" s="16"/>
      <c r="H18" s="16"/>
      <c r="I18" s="16"/>
      <c r="J18" s="16"/>
      <c r="K18" s="16"/>
      <c r="L18" s="117"/>
      <c r="M18" s="117"/>
      <c r="N18" s="117"/>
      <c r="O18" s="117"/>
    </row>
    <row r="19" spans="1:15" ht="29.25" customHeight="1">
      <c r="A19" s="25">
        <f>IF('DADOS e Estimativa'!A5="","",'DADOS e Estimativa'!A5)</f>
        <v>1</v>
      </c>
      <c r="B19" s="52" t="str">
        <f>IF('DADOS e Estimativa'!B5="","",'DADOS e Estimativa'!B5)</f>
        <v>Elaboração e implantação de PPRA e LTCAT - Circunscrição 1 (Campinas)</v>
      </c>
      <c r="C19" s="40">
        <f>IF('DADOS e Estimativa'!C5="","",'DADOS e Estimativa'!C5)</f>
        <v>1</v>
      </c>
      <c r="D19" s="41" t="str">
        <f>IF('DADOS e Estimativa'!D5="","",'DADOS e Estimativa'!D5)</f>
        <v>unidade</v>
      </c>
      <c r="E19" s="42">
        <f>IF('DADOS e Estimativa'!E5&gt;0,IF(AND('DADOS e Estimativa'!$N5&lt;='DADOS e Estimativa'!E5,'DADOS e Estimativa'!E5&lt;='DADOS e Estimativa'!$O5),'DADOS e Estimativa'!E5,"excluído*"),"")</f>
        <v>45000</v>
      </c>
      <c r="F19" s="42">
        <f>IF('DADOS e Estimativa'!F5&gt;0,IF(AND('DADOS e Estimativa'!$N5&lt;='DADOS e Estimativa'!F5,'DADOS e Estimativa'!F5&lt;='DADOS e Estimativa'!$O5),'DADOS e Estimativa'!F5,"excluído*"),"")</f>
        <v>34000</v>
      </c>
      <c r="G19" s="42" t="str">
        <f>IF('DADOS e Estimativa'!G5&gt;0,IF(AND('DADOS e Estimativa'!$N5&lt;='DADOS e Estimativa'!G5,'DADOS e Estimativa'!G5&lt;='DADOS e Estimativa'!$O5),'DADOS e Estimativa'!G5,"excluído*"),"")</f>
        <v>excluído*</v>
      </c>
      <c r="H19" s="42" t="str">
        <f>IF('DADOS e Estimativa'!H5&gt;0,IF(AND('DADOS e Estimativa'!$N5&lt;='DADOS e Estimativa'!H5,'DADOS e Estimativa'!H5&lt;='DADOS e Estimativa'!$O5),'DADOS e Estimativa'!H5,"excluído*"),"")</f>
        <v>excluído*</v>
      </c>
      <c r="I19" s="42">
        <f>IF('DADOS e Estimativa'!I5&gt;0,IF(AND('DADOS e Estimativa'!$N5&lt;='DADOS e Estimativa'!I5,'DADOS e Estimativa'!I5&lt;='DADOS e Estimativa'!$O5),'DADOS e Estimativa'!I5,"excluído*"),"")</f>
        <v>29060</v>
      </c>
      <c r="J19" s="42">
        <f>IF('DADOS e Estimativa'!J5&gt;0,IF(AND('DADOS e Estimativa'!$N5&lt;='DADOS e Estimativa'!J5,'DADOS e Estimativa'!J5&lt;='DADOS e Estimativa'!$O5),'DADOS e Estimativa'!J5,"excluído*"),"")</f>
        <v>110000</v>
      </c>
      <c r="K19" s="42">
        <f>IF('DADOS e Estimativa'!K5&gt;0,IF(AND('DADOS e Estimativa'!$N5&lt;='DADOS e Estimativa'!K5,'DADOS e Estimativa'!K5&lt;='DADOS e Estimativa'!$O5),'DADOS e Estimativa'!K5,"excluído*"),"")</f>
        <v>100418.8</v>
      </c>
      <c r="L19" s="114">
        <f aca="true" t="shared" si="4" ref="L19:L26">IF(SUM(E19:K19)&gt;0,ROUND(AVERAGE(E19:K19),2),"")</f>
        <v>63695.76</v>
      </c>
      <c r="M19" s="115"/>
      <c r="N19" s="118">
        <f aca="true" t="shared" si="5" ref="N19:N26">IF(L19&lt;&gt;"",L19*C19,"")</f>
        <v>63695.76</v>
      </c>
      <c r="O19" s="119"/>
    </row>
    <row r="20" spans="1:15" ht="26.25" customHeight="1">
      <c r="A20" s="26">
        <f>IF('DADOS e Estimativa'!A6="","",'DADOS e Estimativa'!A6)</f>
        <v>2</v>
      </c>
      <c r="B20" s="53" t="str">
        <f>IF('DADOS e Estimativa'!B6="","",'DADOS e Estimativa'!B6)</f>
        <v>Elaboração e implantação de PPRA e LTCAT - Circunscrição 2 (Sorocaba)</v>
      </c>
      <c r="C20" s="43">
        <f>IF('DADOS e Estimativa'!C6="","",'DADOS e Estimativa'!C6)</f>
        <v>1</v>
      </c>
      <c r="D20" s="44" t="str">
        <f>IF('DADOS e Estimativa'!D6="","",'DADOS e Estimativa'!D6)</f>
        <v>unidade</v>
      </c>
      <c r="E20" s="45">
        <f>IF('DADOS e Estimativa'!E6&gt;0,IF(AND('DADOS e Estimativa'!$N6&lt;='DADOS e Estimativa'!E6,'DADOS e Estimativa'!E6&lt;='DADOS e Estimativa'!$O6),'DADOS e Estimativa'!E6,"excluído*"),"")</f>
        <v>16800</v>
      </c>
      <c r="F20" s="45">
        <f>IF('DADOS e Estimativa'!F6&gt;0,IF(AND('DADOS e Estimativa'!$N6&lt;='DADOS e Estimativa'!F6,'DADOS e Estimativa'!F6&lt;='DADOS e Estimativa'!$O6),'DADOS e Estimativa'!F6,"excluído*"),"")</f>
        <v>12000</v>
      </c>
      <c r="G20" s="45" t="str">
        <f>IF('DADOS e Estimativa'!G6&gt;0,IF(AND('DADOS e Estimativa'!$N6&lt;='DADOS e Estimativa'!G6,'DADOS e Estimativa'!G6&lt;='DADOS e Estimativa'!$O6),'DADOS e Estimativa'!G6,"excluído*"),"")</f>
        <v>excluído*</v>
      </c>
      <c r="H20" s="45" t="str">
        <f>IF('DADOS e Estimativa'!H6&gt;0,IF(AND('DADOS e Estimativa'!$N6&lt;='DADOS e Estimativa'!H6,'DADOS e Estimativa'!H6&lt;='DADOS e Estimativa'!$O6),'DADOS e Estimativa'!H6,"excluído*"),"")</f>
        <v>excluído*</v>
      </c>
      <c r="I20" s="45" t="str">
        <f>IF('DADOS e Estimativa'!I6&gt;0,IF(AND('DADOS e Estimativa'!$N6&lt;='DADOS e Estimativa'!I6,'DADOS e Estimativa'!I6&lt;='DADOS e Estimativa'!$O6),'DADOS e Estimativa'!I6,"excluído*"),"")</f>
        <v>excluído*</v>
      </c>
      <c r="J20" s="45" t="str">
        <f>IF('DADOS e Estimativa'!J6&gt;0,IF(AND('DADOS e Estimativa'!$N6&lt;='DADOS e Estimativa'!J6,'DADOS e Estimativa'!J6&lt;='DADOS e Estimativa'!$O6),'DADOS e Estimativa'!J6,"excluído*"),"")</f>
        <v>excluído*</v>
      </c>
      <c r="K20" s="45">
        <f>IF('DADOS e Estimativa'!K6&gt;0,IF(AND('DADOS e Estimativa'!$N6&lt;='DADOS e Estimativa'!K6,'DADOS e Estimativa'!K6&lt;='DADOS e Estimativa'!$O6),'DADOS e Estimativa'!K6,"excluído*"),"")</f>
        <v>18160</v>
      </c>
      <c r="L20" s="120">
        <f t="shared" si="4"/>
        <v>15653.33</v>
      </c>
      <c r="M20" s="120"/>
      <c r="N20" s="113">
        <f t="shared" si="5"/>
        <v>15653.33</v>
      </c>
      <c r="O20" s="113"/>
    </row>
    <row r="21" spans="1:15" ht="25.5" customHeight="1">
      <c r="A21" s="27">
        <f>IF('DADOS e Estimativa'!A7="","",'DADOS e Estimativa'!A7)</f>
        <v>3</v>
      </c>
      <c r="B21" s="54" t="str">
        <f>IF('DADOS e Estimativa'!B7="","",'DADOS e Estimativa'!B7)</f>
        <v>Elaboração e implantação de PPRA e LTCAT - Circunscrição 3 (São José dos Campos)</v>
      </c>
      <c r="C21" s="46">
        <f>IF('DADOS e Estimativa'!C7="","",'DADOS e Estimativa'!C7)</f>
        <v>1</v>
      </c>
      <c r="D21" s="47" t="str">
        <f>IF('DADOS e Estimativa'!D7="","",'DADOS e Estimativa'!D7)</f>
        <v>unidade</v>
      </c>
      <c r="E21" s="48">
        <f>IF('DADOS e Estimativa'!E7&gt;0,IF(AND('DADOS e Estimativa'!$N7&lt;='DADOS e Estimativa'!E7,'DADOS e Estimativa'!E7&lt;='DADOS e Estimativa'!$O7),'DADOS e Estimativa'!E7,"excluído*"),"")</f>
        <v>19700</v>
      </c>
      <c r="F21" s="48">
        <f>IF('DADOS e Estimativa'!F7&gt;0,IF(AND('DADOS e Estimativa'!$N7&lt;='DADOS e Estimativa'!F7,'DADOS e Estimativa'!F7&lt;='DADOS e Estimativa'!$O7),'DADOS e Estimativa'!F7,"excluído*"),"")</f>
        <v>14000</v>
      </c>
      <c r="G21" s="48">
        <f>IF('DADOS e Estimativa'!G7&gt;0,IF(AND('DADOS e Estimativa'!$N7&lt;='DADOS e Estimativa'!G7,'DADOS e Estimativa'!G7&lt;='DADOS e Estimativa'!$O7),'DADOS e Estimativa'!G7,"excluído*"),"")</f>
        <v>67000</v>
      </c>
      <c r="H21" s="48" t="str">
        <f>IF('DADOS e Estimativa'!H7&gt;0,IF(AND('DADOS e Estimativa'!$N7&lt;='DADOS e Estimativa'!H7,'DADOS e Estimativa'!H7&lt;='DADOS e Estimativa'!$O7),'DADOS e Estimativa'!H7,"excluído*"),"")</f>
        <v>excluído*</v>
      </c>
      <c r="I21" s="48">
        <f>IF('DADOS e Estimativa'!I7&gt;0,IF(AND('DADOS e Estimativa'!$N7&lt;='DADOS e Estimativa'!I7,'DADOS e Estimativa'!I7&lt;='DADOS e Estimativa'!$O7),'DADOS e Estimativa'!I7,"excluído*"),"")</f>
        <v>11040</v>
      </c>
      <c r="J21" s="48">
        <f>IF('DADOS e Estimativa'!J7&gt;0,IF(AND('DADOS e Estimativa'!$N7&lt;='DADOS e Estimativa'!J7,'DADOS e Estimativa'!J7&lt;='DADOS e Estimativa'!$O7),'DADOS e Estimativa'!J7,"excluído*"),"")</f>
        <v>60000</v>
      </c>
      <c r="K21" s="48">
        <f>IF('DADOS e Estimativa'!K7&gt;0,IF(AND('DADOS e Estimativa'!$N7&lt;='DADOS e Estimativa'!K7,'DADOS e Estimativa'!K7&lt;='DADOS e Estimativa'!$O7),'DADOS e Estimativa'!K7,"excluído*"),"")</f>
        <v>23096</v>
      </c>
      <c r="L21" s="114">
        <f t="shared" si="4"/>
        <v>32472.67</v>
      </c>
      <c r="M21" s="115"/>
      <c r="N21" s="116">
        <f t="shared" si="5"/>
        <v>32472.67</v>
      </c>
      <c r="O21" s="116"/>
    </row>
    <row r="22" spans="1:15" ht="25.5" customHeight="1">
      <c r="A22" s="26">
        <f>IF('DADOS e Estimativa'!A8="","",'DADOS e Estimativa'!A8)</f>
        <v>4</v>
      </c>
      <c r="B22" s="53" t="str">
        <f>IF('DADOS e Estimativa'!B8="","",'DADOS e Estimativa'!B8)</f>
        <v>Elaboração e implantação de PPRA e LTCAT - Circunscrição 4 (Ribeirão Preto)</v>
      </c>
      <c r="C22" s="43">
        <f>IF('DADOS e Estimativa'!C8="","",'DADOS e Estimativa'!C8)</f>
        <v>1</v>
      </c>
      <c r="D22" s="44" t="str">
        <f>IF('DADOS e Estimativa'!D8="","",'DADOS e Estimativa'!D8)</f>
        <v>unidade</v>
      </c>
      <c r="E22" s="45">
        <f>IF('DADOS e Estimativa'!E8&gt;0,IF(AND('DADOS e Estimativa'!$N8&lt;='DADOS e Estimativa'!E8,'DADOS e Estimativa'!E8&lt;='DADOS e Estimativa'!$O8),'DADOS e Estimativa'!E8,"excluído*"),"")</f>
        <v>30590</v>
      </c>
      <c r="F22" s="45">
        <f>IF('DADOS e Estimativa'!F8&gt;0,IF(AND('DADOS e Estimativa'!$N8&lt;='DADOS e Estimativa'!F8,'DADOS e Estimativa'!F8&lt;='DADOS e Estimativa'!$O8),'DADOS e Estimativa'!F8,"excluído*"),"")</f>
        <v>20000</v>
      </c>
      <c r="G22" s="49">
        <f>IF('DADOS e Estimativa'!G8&gt;0,IF(AND('DADOS e Estimativa'!$N8&lt;='DADOS e Estimativa'!G8,'DADOS e Estimativa'!G8&lt;='DADOS e Estimativa'!$O8),'DADOS e Estimativa'!G8,"excluído*"),"")</f>
        <v>86200</v>
      </c>
      <c r="H22" s="49" t="str">
        <f>IF('DADOS e Estimativa'!H8&gt;0,IF(AND('DADOS e Estimativa'!$N8&lt;='DADOS e Estimativa'!H8,'DADOS e Estimativa'!H8&lt;='DADOS e Estimativa'!$O8),'DADOS e Estimativa'!H8,"excluído*"),"")</f>
        <v>excluído*</v>
      </c>
      <c r="I22" s="49">
        <f>IF('DADOS e Estimativa'!I8&gt;0,IF(AND('DADOS e Estimativa'!$N8&lt;='DADOS e Estimativa'!I8,'DADOS e Estimativa'!I8&lt;='DADOS e Estimativa'!$O8),'DADOS e Estimativa'!I8,"excluído*"),"")</f>
        <v>17460</v>
      </c>
      <c r="J22" s="49">
        <f>IF('DADOS e Estimativa'!J8&gt;0,IF(AND('DADOS e Estimativa'!$N8&lt;='DADOS e Estimativa'!J8,'DADOS e Estimativa'!J8&lt;='DADOS e Estimativa'!$O8),'DADOS e Estimativa'!J8,"excluído*"),"")</f>
        <v>60000</v>
      </c>
      <c r="K22" s="49">
        <f>IF('DADOS e Estimativa'!K8&gt;0,IF(AND('DADOS e Estimativa'!$N8&lt;='DADOS e Estimativa'!K8,'DADOS e Estimativa'!K8&lt;='DADOS e Estimativa'!$O8),'DADOS e Estimativa'!K8,"excluído*"),"")</f>
        <v>39436</v>
      </c>
      <c r="L22" s="111">
        <f t="shared" si="4"/>
        <v>42281</v>
      </c>
      <c r="M22" s="112"/>
      <c r="N22" s="113">
        <f t="shared" si="5"/>
        <v>42281</v>
      </c>
      <c r="O22" s="113"/>
    </row>
    <row r="23" spans="1:15" ht="26.25" customHeight="1">
      <c r="A23" s="27">
        <f>IF('DADOS e Estimativa'!A9="","",'DADOS e Estimativa'!A9)</f>
        <v>5</v>
      </c>
      <c r="B23" s="54" t="str">
        <f>IF('DADOS e Estimativa'!B9="","",'DADOS e Estimativa'!B9)</f>
        <v>Elaboração e implantação de PPRA e LTCAT - Circunscrição 5 (Araçatuba)</v>
      </c>
      <c r="C23" s="46">
        <f>IF('DADOS e Estimativa'!C9="","",'DADOS e Estimativa'!C9)</f>
        <v>1</v>
      </c>
      <c r="D23" s="47" t="str">
        <f>IF('DADOS e Estimativa'!D9="","",'DADOS e Estimativa'!D9)</f>
        <v>unidade</v>
      </c>
      <c r="E23" s="48">
        <f>IF('DADOS e Estimativa'!E9&gt;0,IF(AND('DADOS e Estimativa'!$N9&lt;='DADOS e Estimativa'!E9,'DADOS e Estimativa'!E9&lt;='DADOS e Estimativa'!$O9),'DADOS e Estimativa'!E9,"excluído*"),"")</f>
        <v>11890</v>
      </c>
      <c r="F23" s="48">
        <f>IF('DADOS e Estimativa'!F9&gt;0,IF(AND('DADOS e Estimativa'!$N9&lt;='DADOS e Estimativa'!F9,'DADOS e Estimativa'!F9&lt;='DADOS e Estimativa'!$O9),'DADOS e Estimativa'!F9,"excluído*"),"")</f>
        <v>8000</v>
      </c>
      <c r="G23" s="48">
        <f>IF('DADOS e Estimativa'!G9&gt;0,IF(AND('DADOS e Estimativa'!$N9&lt;='DADOS e Estimativa'!G9,'DADOS e Estimativa'!G9&lt;='DADOS e Estimativa'!$O9),'DADOS e Estimativa'!G9,"excluído*"),"")</f>
        <v>38800</v>
      </c>
      <c r="H23" s="48">
        <f>IF('DADOS e Estimativa'!H9&gt;0,IF(AND('DADOS e Estimativa'!$N9&lt;='DADOS e Estimativa'!H9,'DADOS e Estimativa'!H9&lt;='DADOS e Estimativa'!$O9),'DADOS e Estimativa'!H9,"excluído*"),"")</f>
        <v>30000</v>
      </c>
      <c r="I23" s="48">
        <f>IF('DADOS e Estimativa'!I9&gt;0,IF(AND('DADOS e Estimativa'!$N9&lt;='DADOS e Estimativa'!I9,'DADOS e Estimativa'!I9&lt;='DADOS e Estimativa'!$O9),'DADOS e Estimativa'!I9,"excluído*"),"")</f>
        <v>4680</v>
      </c>
      <c r="J23" s="48" t="str">
        <f>IF('DADOS e Estimativa'!J9&gt;0,IF(AND('DADOS e Estimativa'!$N9&lt;='DADOS e Estimativa'!J9,'DADOS e Estimativa'!J9&lt;='DADOS e Estimativa'!$O9),'DADOS e Estimativa'!J9,"excluído*"),"")</f>
        <v>excluído*</v>
      </c>
      <c r="K23" s="48">
        <f>IF('DADOS e Estimativa'!K9&gt;0,IF(AND('DADOS e Estimativa'!$N9&lt;='DADOS e Estimativa'!K9,'DADOS e Estimativa'!K9&lt;='DADOS e Estimativa'!$O9),'DADOS e Estimativa'!K9,"excluído*"),"")</f>
        <v>14456</v>
      </c>
      <c r="L23" s="114">
        <f t="shared" si="4"/>
        <v>17971</v>
      </c>
      <c r="M23" s="115"/>
      <c r="N23" s="116">
        <f t="shared" si="5"/>
        <v>17971</v>
      </c>
      <c r="O23" s="116"/>
    </row>
    <row r="24" spans="1:15" ht="27" customHeight="1">
      <c r="A24" s="26">
        <f>IF('DADOS e Estimativa'!A10="","",'DADOS e Estimativa'!A10)</f>
        <v>6</v>
      </c>
      <c r="B24" s="53" t="str">
        <f>IF('DADOS e Estimativa'!B10="","",'DADOS e Estimativa'!B10)</f>
        <v>Elaboração e implantação de PPRA e LTCAT - Circunscrição 6 (Presidente Prudente)</v>
      </c>
      <c r="C24" s="43">
        <f>IF('DADOS e Estimativa'!C10="","",'DADOS e Estimativa'!C10)</f>
        <v>1</v>
      </c>
      <c r="D24" s="44" t="str">
        <f>IF('DADOS e Estimativa'!D10="","",'DADOS e Estimativa'!D10)</f>
        <v>unidade</v>
      </c>
      <c r="E24" s="45">
        <f>IF('DADOS e Estimativa'!E10&gt;0,IF(AND('DADOS e Estimativa'!$N10&lt;='DADOS e Estimativa'!E10,'DADOS e Estimativa'!E10&lt;='DADOS e Estimativa'!$O10),'DADOS e Estimativa'!E10,"excluído*"),"")</f>
        <v>13890</v>
      </c>
      <c r="F24" s="45">
        <f>IF('DADOS e Estimativa'!F10&gt;0,IF(AND('DADOS e Estimativa'!$N10&lt;='DADOS e Estimativa'!F10,'DADOS e Estimativa'!F10&lt;='DADOS e Estimativa'!$O10),'DADOS e Estimativa'!F10,"excluído*"),"")</f>
        <v>10000</v>
      </c>
      <c r="G24" s="49">
        <f>IF('DADOS e Estimativa'!G10&gt;0,IF(AND('DADOS e Estimativa'!$N10&lt;='DADOS e Estimativa'!G10,'DADOS e Estimativa'!G10&lt;='DADOS e Estimativa'!$O10),'DADOS e Estimativa'!G10,"excluído*"),"")</f>
        <v>52400</v>
      </c>
      <c r="H24" s="49">
        <f>IF('DADOS e Estimativa'!H10&gt;0,IF(AND('DADOS e Estimativa'!$N10&lt;='DADOS e Estimativa'!H10,'DADOS e Estimativa'!H10&lt;='DADOS e Estimativa'!$O10),'DADOS e Estimativa'!H10,"excluído*"),"")</f>
        <v>48000</v>
      </c>
      <c r="I24" s="49" t="str">
        <f>IF('DADOS e Estimativa'!I10&gt;0,IF(AND('DADOS e Estimativa'!$N10&lt;='DADOS e Estimativa'!I10,'DADOS e Estimativa'!I10&lt;='DADOS e Estimativa'!$O10),'DADOS e Estimativa'!I10,"excluído*"),"")</f>
        <v>excluído*</v>
      </c>
      <c r="J24" s="49" t="str">
        <f>IF('DADOS e Estimativa'!J10&gt;0,IF(AND('DADOS e Estimativa'!$N10&lt;='DADOS e Estimativa'!J10,'DADOS e Estimativa'!J10&lt;='DADOS e Estimativa'!$O10),'DADOS e Estimativa'!J10,"excluído*"),"")</f>
        <v>excluído*</v>
      </c>
      <c r="K24" s="49">
        <f>IF('DADOS e Estimativa'!K10&gt;0,IF(AND('DADOS e Estimativa'!$N10&lt;='DADOS e Estimativa'!K10,'DADOS e Estimativa'!K10&lt;='DADOS e Estimativa'!$O10),'DADOS e Estimativa'!K10,"excluído*"),"")</f>
        <v>23674</v>
      </c>
      <c r="L24" s="111">
        <f t="shared" si="4"/>
        <v>29592.8</v>
      </c>
      <c r="M24" s="112"/>
      <c r="N24" s="113">
        <f t="shared" si="5"/>
        <v>29592.8</v>
      </c>
      <c r="O24" s="113"/>
    </row>
    <row r="25" spans="1:15" ht="27.75" customHeight="1">
      <c r="A25" s="27">
        <f>IF('DADOS e Estimativa'!A11="","",'DADOS e Estimativa'!A11)</f>
        <v>7</v>
      </c>
      <c r="B25" s="54" t="str">
        <f>IF('DADOS e Estimativa'!B11="","",'DADOS e Estimativa'!B11)</f>
        <v>Elaboração e implantação de PPRA e LTCAT - Circunscrição 7 (São José do Rio Preto)</v>
      </c>
      <c r="C25" s="46">
        <f>IF('DADOS e Estimativa'!C11="","",'DADOS e Estimativa'!C11)</f>
        <v>1</v>
      </c>
      <c r="D25" s="47" t="str">
        <f>IF('DADOS e Estimativa'!D11="","",'DADOS e Estimativa'!D11)</f>
        <v>unidade</v>
      </c>
      <c r="E25" s="48">
        <f>IF('DADOS e Estimativa'!E11&gt;0,IF(AND('DADOS e Estimativa'!$N11&lt;='DADOS e Estimativa'!E11,'DADOS e Estimativa'!E11&lt;='DADOS e Estimativa'!$O11),'DADOS e Estimativa'!E11,"excluído*"),"")</f>
        <v>18190</v>
      </c>
      <c r="F25" s="48">
        <f>IF('DADOS e Estimativa'!F11&gt;0,IF(AND('DADOS e Estimativa'!$N11&lt;='DADOS e Estimativa'!F11,'DADOS e Estimativa'!F11&lt;='DADOS e Estimativa'!$O11),'DADOS e Estimativa'!F11,"excluído*"),"")</f>
        <v>12000</v>
      </c>
      <c r="G25" s="48" t="str">
        <f>IF('DADOS e Estimativa'!G11&gt;0,IF(AND('DADOS e Estimativa'!$N11&lt;='DADOS e Estimativa'!G11,'DADOS e Estimativa'!G11&lt;='DADOS e Estimativa'!$O11),'DADOS e Estimativa'!G11,"excluído*"),"")</f>
        <v>excluído*</v>
      </c>
      <c r="H25" s="48">
        <f>IF('DADOS e Estimativa'!H11&gt;0,IF(AND('DADOS e Estimativa'!$N11&lt;='DADOS e Estimativa'!H11,'DADOS e Estimativa'!H11&lt;='DADOS e Estimativa'!$O11),'DADOS e Estimativa'!H11,"excluído*"),"")</f>
        <v>54000</v>
      </c>
      <c r="I25" s="48" t="str">
        <f>IF('DADOS e Estimativa'!I11&gt;0,IF(AND('DADOS e Estimativa'!$N11&lt;='DADOS e Estimativa'!I11,'DADOS e Estimativa'!I11&lt;='DADOS e Estimativa'!$O11),'DADOS e Estimativa'!I11,"excluído*"),"")</f>
        <v>excluído*</v>
      </c>
      <c r="J25" s="48" t="str">
        <f>IF('DADOS e Estimativa'!J11&gt;0,IF(AND('DADOS e Estimativa'!$N11&lt;='DADOS e Estimativa'!J11,'DADOS e Estimativa'!J11&lt;='DADOS e Estimativa'!$O11),'DADOS e Estimativa'!J11,"excluído*"),"")</f>
        <v>excluído*</v>
      </c>
      <c r="K25" s="48">
        <f>IF('DADOS e Estimativa'!K11&gt;0,IF(AND('DADOS e Estimativa'!$N11&lt;='DADOS e Estimativa'!K11,'DADOS e Estimativa'!K11&lt;='DADOS e Estimativa'!$O11),'DADOS e Estimativa'!K11,"excluído*"),"")</f>
        <v>23492</v>
      </c>
      <c r="L25" s="114">
        <f t="shared" si="4"/>
        <v>26920.5</v>
      </c>
      <c r="M25" s="115"/>
      <c r="N25" s="116">
        <f t="shared" si="5"/>
        <v>26920.5</v>
      </c>
      <c r="O25" s="116"/>
    </row>
    <row r="26" spans="1:15" ht="26.25" customHeight="1" thickBot="1">
      <c r="A26" s="26">
        <f>IF('DADOS e Estimativa'!A12="","",'DADOS e Estimativa'!A12)</f>
        <v>8</v>
      </c>
      <c r="B26" s="53" t="str">
        <f>IF('DADOS e Estimativa'!B12="","",'DADOS e Estimativa'!B12)</f>
        <v>Elaboração e implantação de PPRA e LTCAT - Circunscrição 8 (Bauru)</v>
      </c>
      <c r="C26" s="43">
        <f>IF('DADOS e Estimativa'!C12="","",'DADOS e Estimativa'!C12)</f>
        <v>1</v>
      </c>
      <c r="D26" s="44" t="str">
        <f>IF('DADOS e Estimativa'!D12="","",'DADOS e Estimativa'!D12)</f>
        <v>unidade</v>
      </c>
      <c r="E26" s="45">
        <f>IF('DADOS e Estimativa'!E12&gt;0,IF(AND('DADOS e Estimativa'!$N12&lt;='DADOS e Estimativa'!E12,'DADOS e Estimativa'!E12&lt;='DADOS e Estimativa'!$O12),'DADOS e Estimativa'!E12,"excluído*"),"")</f>
        <v>22500</v>
      </c>
      <c r="F26" s="45">
        <f>IF('DADOS e Estimativa'!F12&gt;0,IF(AND('DADOS e Estimativa'!$N12&lt;='DADOS e Estimativa'!F12,'DADOS e Estimativa'!F12&lt;='DADOS e Estimativa'!$O12),'DADOS e Estimativa'!F12,"excluído*"),"")</f>
        <v>12000</v>
      </c>
      <c r="G26" s="49" t="str">
        <f>IF('DADOS e Estimativa'!G12&gt;0,IF(AND('DADOS e Estimativa'!$N12&lt;='DADOS e Estimativa'!G12,'DADOS e Estimativa'!G12&lt;='DADOS e Estimativa'!$O12),'DADOS e Estimativa'!G12,"excluído*"),"")</f>
        <v>excluído*</v>
      </c>
      <c r="H26" s="49" t="str">
        <f>IF('DADOS e Estimativa'!H12&gt;0,IF(AND('DADOS e Estimativa'!$N12&lt;='DADOS e Estimativa'!H12,'DADOS e Estimativa'!H12&lt;='DADOS e Estimativa'!$O12),'DADOS e Estimativa'!H12,"excluído*"),"")</f>
        <v>excluído*</v>
      </c>
      <c r="I26" s="49" t="str">
        <f>IF('DADOS e Estimativa'!I12&gt;0,IF(AND('DADOS e Estimativa'!$N12&lt;='DADOS e Estimativa'!I12,'DADOS e Estimativa'!I12&lt;='DADOS e Estimativa'!$O12),'DADOS e Estimativa'!I12,"excluído*"),"")</f>
        <v>excluído*</v>
      </c>
      <c r="J26" s="49">
        <f>IF('DADOS e Estimativa'!J12&gt;0,IF(AND('DADOS e Estimativa'!$N12&lt;='DADOS e Estimativa'!J12,'DADOS e Estimativa'!J12&lt;='DADOS e Estimativa'!$O12),'DADOS e Estimativa'!J12,"excluído*"),"")</f>
        <v>60000</v>
      </c>
      <c r="K26" s="49">
        <f>IF('DADOS e Estimativa'!K12&gt;0,IF(AND('DADOS e Estimativa'!$N12&lt;='DADOS e Estimativa'!K12,'DADOS e Estimativa'!K12&lt;='DADOS e Estimativa'!$O12),'DADOS e Estimativa'!K12,"excluído*"),"")</f>
        <v>22740</v>
      </c>
      <c r="L26" s="111">
        <f t="shared" si="4"/>
        <v>29310</v>
      </c>
      <c r="M26" s="112"/>
      <c r="N26" s="113">
        <f t="shared" si="5"/>
        <v>29310</v>
      </c>
      <c r="O26" s="113"/>
    </row>
    <row r="27" spans="1:15" ht="14.25" thickBot="1" thickTop="1">
      <c r="A27" s="28"/>
      <c r="B27" s="28"/>
      <c r="C27" s="29"/>
      <c r="D27" s="29"/>
      <c r="E27" s="28"/>
      <c r="F27" s="28"/>
      <c r="G27" s="28"/>
      <c r="H27" s="28"/>
      <c r="I27" s="28"/>
      <c r="J27" s="28"/>
      <c r="K27" s="28"/>
      <c r="L27" s="28"/>
      <c r="M27" s="30"/>
      <c r="N27" s="28"/>
      <c r="O27" s="28"/>
    </row>
    <row r="28" spans="1:15" ht="19.5" thickBot="1" thickTop="1">
      <c r="A28" s="31" t="s">
        <v>16</v>
      </c>
      <c r="B28" s="32"/>
      <c r="C28" s="32"/>
      <c r="D28" s="32"/>
      <c r="E28" s="33"/>
      <c r="F28" s="33"/>
      <c r="G28" s="32"/>
      <c r="H28" s="32"/>
      <c r="I28" s="32"/>
      <c r="J28" s="32"/>
      <c r="K28" s="32"/>
      <c r="L28" s="34"/>
      <c r="M28" s="34"/>
      <c r="N28" s="109">
        <f>SUM(N19:N26)</f>
        <v>257897.06</v>
      </c>
      <c r="O28" s="109"/>
    </row>
    <row r="29" spans="1:14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</row>
    <row r="30" spans="1:15" ht="12.75">
      <c r="A30" s="110" t="s">
        <v>17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</sheetData>
  <sheetProtection selectLockedCells="1" selectUnlockedCells="1"/>
  <mergeCells count="26">
    <mergeCell ref="L15:M15"/>
    <mergeCell ref="N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N28:O28"/>
    <mergeCell ref="A30:O30"/>
    <mergeCell ref="L24:M24"/>
    <mergeCell ref="N24:O24"/>
    <mergeCell ref="L25:M25"/>
    <mergeCell ref="N25:O25"/>
    <mergeCell ref="L26:M26"/>
    <mergeCell ref="N26:O26"/>
  </mergeCells>
  <printOptions horizontalCentered="1" verticalCentered="1"/>
  <pageMargins left="0.7874015748031497" right="0.3937007874015748" top="0.4330708661417323" bottom="0.7874015748031497" header="0.5118110236220472" footer="0.3937007874015748"/>
  <pageSetup fitToHeight="1" fitToWidth="1" horizontalDpi="300" verticalDpi="300" orientation="landscape" paperSize="9" scale="70" r:id="rId1"/>
  <headerFooter alignWithMargins="0">
    <oddFooter xml:space="preserve">&amp;C&amp;"Arial,Itálico"Cálculo do Desvio Padrão para obtenção do Valor Mínimo e Máximo a serem aceitos na estimativa </oddFooter>
  </headerFooter>
  <rowBreaks count="1" manualBreakCount="1">
    <brk id="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activeCellId="1" sqref="E57:H57 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7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Christiano Carneiro Ferreira</dc:creator>
  <cp:keywords/>
  <dc:description/>
  <cp:lastModifiedBy>Christiano Carneiro Ferreira </cp:lastModifiedBy>
  <cp:lastPrinted>2020-02-17T18:59:17Z</cp:lastPrinted>
  <dcterms:created xsi:type="dcterms:W3CDTF">2019-08-07T16:34:18Z</dcterms:created>
  <dcterms:modified xsi:type="dcterms:W3CDTF">2020-02-18T13:52:59Z</dcterms:modified>
  <cp:category/>
  <cp:version/>
  <cp:contentType/>
  <cp:contentStatus/>
</cp:coreProperties>
</file>